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<sst xmlns="http://schemas.openxmlformats.org/spreadsheetml/2006/main" count="1995" uniqueCount="692">
  <si>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</si>
  <si>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</si>
  <si>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</si>
  <si>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</si>
  <si>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</si>
  <si>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</si>
  <si>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</si>
  <si>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</si>
  <si>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</si>
  <si>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</si>
  <si>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</si>
  <si>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</si>
  <si>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</si>
  <si>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</si>
  <si>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</si>
  <si>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</si>
  <si>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</si>
  <si>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</si>
  <si>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</si>
  <si>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</si>
  <si>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</si>
  <si>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</si>
  <si>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</si>
  <si>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</si>
  <si>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</si>
  <si>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</si>
  <si>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</si>
  <si>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</si>
  <si>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</si>
  <si>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</si>
  <si>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</si>
  <si>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</si>
  <si>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</si>
  <si>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</si>
  <si>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</si>
  <si>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</si>
  <si>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</si>
  <si>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</si>
  <si>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</si>
  <si>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</si>
  <si>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</si>
  <si>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</si>
  <si>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</si>
  <si>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</si>
  <si>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</si>
  <si>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</si>
  <si>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</si>
  <si>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</si>
  <si>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</si>
  <si>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</si>
  <si>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</si>
  <si>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</si>
  <si>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</si>
  <si>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</si>
  <si>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</si>
  <si>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</si>
  <si>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</si>
  <si>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</si>
  <si>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</si>
  <si>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</si>
  <si>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</si>
  <si>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</si>
  <si>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</si>
  <si>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</si>
  <si>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</si>
  <si>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</si>
  <si>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</si>
  <si>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</si>
  <si>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</si>
  <si>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</si>
  <si>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</si>
  <si>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</si>
  <si>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</si>
  <si>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</si>
  <si>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</si>
  <si>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</si>
  <si>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</si>
  <si>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</si>
  <si>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</si>
  <si>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</si>
  <si>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</si>
  <si>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</si>
  <si>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</si>
  <si>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</si>
  <si>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</si>
  <si>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</si>
  <si>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</si>
  <si>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</si>
  <si>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</si>
  <si>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</si>
  <si>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</si>
  <si>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</si>
  <si>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</si>
  <si>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</si>
  <si>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</si>
  <si>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</si>
  <si>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</si>
  <si>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</si>
  <si>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</si>
  <si>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</si>
  <si>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</si>
  <si>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</si>
  <si>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</si>
  <si>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</si>
  <si>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</si>
  <si>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</si>
  <si>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</si>
  <si>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</si>
  <si>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</si>
  <si>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</si>
  <si>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</si>
  <si>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</si>
  <si>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</si>
  <si>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</si>
  <si>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</si>
  <si>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</si>
  <si>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</si>
  <si>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</si>
  <si>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</si>
  <si>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</si>
  <si>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</si>
  <si>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</si>
  <si>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</si>
  <si>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</si>
  <si>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</si>
  <si>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</si>
  <si>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</si>
  <si>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</si>
  <si>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</si>
  <si>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</si>
  <si>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</si>
  <si>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</si>
  <si>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</si>
  <si>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</si>
  <si>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</si>
  <si>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</si>
  <si>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</si>
  <si>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</si>
  <si>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</si>
  <si>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</si>
  <si>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</si>
  <si>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</si>
  <si>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</si>
  <si>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</si>
  <si>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</si>
  <si>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</si>
  <si>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</si>
  <si>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</si>
  <si>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</si>
  <si>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</si>
  <si>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</si>
  <si>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</si>
  <si>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</si>
  <si>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</si>
  <si>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</si>
  <si>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</si>
  <si>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</si>
  <si>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</si>
  <si>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</si>
  <si>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</si>
  <si>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</si>
  <si>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</si>
  <si>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</si>
  <si>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</si>
  <si>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</si>
  <si>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</si>
  <si>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</si>
  <si>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</si>
  <si>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</si>
  <si>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</si>
  <si>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</si>
  <si>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</si>
  <si>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</si>
  <si>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</si>
  <si>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</si>
  <si>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</si>
  <si>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</si>
  <si>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</si>
  <si>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</si>
  <si>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</si>
  <si>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</si>
  <si>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</si>
  <si>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</si>
  <si>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</si>
  <si>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</si>
  <si>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</si>
  <si>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</si>
  <si>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</si>
  <si>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</si>
  <si>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</si>
  <si>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</si>
  <si>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</si>
  <si>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</si>
  <si>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</si>
  <si>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</si>
  <si>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</si>
  <si>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</si>
  <si>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</si>
  <si>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</si>
  <si>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</si>
  <si>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</si>
  <si>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</si>
  <si>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</si>
  <si>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</si>
  <si>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</si>
  <si>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</si>
  <si>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</si>
  <si>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</si>
  <si>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</si>
  <si>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</si>
  <si>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</si>
  <si>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</si>
  <si>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</si>
  <si>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</si>
  <si>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</si>
  <si>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</si>
  <si>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</si>
  <si>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</si>
  <si>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</si>
  <si>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</si>
  <si>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</si>
  <si>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</si>
  <si>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</si>
  <si>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</si>
  <si>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</si>
  <si>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</si>
  <si>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</si>
  <si>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</si>
  <si>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</si>
  <si>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</si>
  <si>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</si>
  <si>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</si>
  <si>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</si>
  <si>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</si>
  <si>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</si>
  <si>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</si>
  <si>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</si>
  <si>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</si>
  <si>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</si>
  <si>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</si>
  <si>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</si>
  <si>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</si>
  <si>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</si>
  <si>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</si>
  <si>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</si>
  <si>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</si>
  <si>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</si>
  <si>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</si>
  <si>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</si>
  <si>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</si>
  <si>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</si>
  <si>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</si>
  <si>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</si>
  <si>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</si>
  <si>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</si>
  <si>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</si>
  <si>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</si>
  <si>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</si>
  <si>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</si>
  <si>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</si>
  <si>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</si>
  <si>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</si>
  <si>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</si>
  <si>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</si>
  <si>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</si>
  <si>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</si>
  <si>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</si>
  <si>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</si>
  <si>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</si>
  <si>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</si>
  <si>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</si>
  <si>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</si>
  <si>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</si>
  <si>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</si>
  <si>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</si>
  <si>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</si>
  <si>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</si>
  <si>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</si>
  <si>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</si>
  <si>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</si>
  <si>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</si>
  <si>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</si>
  <si>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</si>
  <si>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</si>
  <si>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</si>
  <si>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</si>
  <si>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</si>
  <si>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</si>
  <si>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</si>
  <si>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</si>
  <si>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</si>
  <si>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</si>
  <si>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</si>
  <si>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</si>
  <si>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</si>
  <si>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</si>
  <si>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</si>
  <si>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</si>
  <si>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</si>
  <si>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</si>
  <si>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</si>
  <si>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</si>
  <si>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</si>
  <si>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</si>
  <si>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</si>
  <si>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</si>
  <si>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</si>
  <si>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</si>
  <si>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</si>
  <si>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</si>
  <si>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</si>
  <si>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</si>
  <si>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</si>
  <si>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</si>
  <si>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</si>
  <si>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</si>
  <si>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</si>
  <si>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</si>
  <si>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</si>
  <si>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</si>
  <si>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</si>
  <si>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</si>
  <si>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</si>
  <si>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</si>
  <si>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</si>
  <si>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</si>
  <si>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</si>
  <si>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</si>
  <si>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</si>
  <si>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</si>
  <si>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</si>
  <si>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</si>
  <si>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</si>
  <si>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</si>
  <si>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</si>
  <si>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</si>
  <si>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</si>
  <si>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</si>
  <si>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</si>
  <si>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</si>
  <si>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</si>
  <si>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</si>
  <si>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</si>
  <si>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</si>
  <si>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</si>
  <si>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</si>
  <si>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</si>
  <si>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</si>
  <si>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</si>
  <si>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</si>
  <si>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</si>
  <si>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</si>
  <si>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</si>
  <si>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</si>
  <si>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</si>
  <si>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</si>
  <si>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</si>
  <si>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</si>
  <si>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</si>
  <si>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</si>
  <si>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</si>
  <si>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</si>
  <si>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</si>
  <si>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</si>
  <si>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</si>
  <si>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</si>
  <si>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</si>
  <si>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</si>
  <si>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</si>
  <si>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</si>
  <si>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</si>
  <si>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</si>
  <si>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</si>
  <si>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</si>
  <si>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</si>
  <si>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</si>
  <si>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</si>
  <si>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</si>
  <si>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</si>
  <si>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</si>
  <si>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</si>
  <si>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</si>
  <si>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</si>
  <si>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</si>
  <si>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</si>
  <si>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</si>
  <si>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</si>
  <si>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</si>
  <si>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</si>
  <si>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</si>
  <si>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</si>
  <si>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</si>
  <si>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</si>
  <si>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</si>
  <si>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</si>
  <si>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</si>
  <si>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</si>
  <si>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</si>
  <si>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</si>
  <si>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</si>
  <si>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</si>
  <si>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</si>
  <si>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</si>
  <si>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</si>
  <si>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</si>
  <si>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</si>
  <si>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</si>
  <si>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</si>
  <si>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</si>
  <si>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</si>
  <si>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</si>
  <si>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</si>
  <si>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</si>
  <si>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</si>
  <si>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</si>
  <si>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</si>
  <si>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</si>
  <si>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</si>
  <si>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</si>
  <si>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</si>
  <si>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</si>
  <si>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</si>
  <si>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</si>
  <si>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</si>
  <si>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</si>
  <si>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</si>
  <si>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</si>
  <si>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</si>
  <si>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</si>
  <si>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</si>
  <si>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</si>
  <si>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</si>
  <si>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</si>
  <si>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</si>
  <si>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</si>
  <si>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</si>
  <si>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</si>
  <si>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</si>
  <si>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</si>
  <si>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</si>
  <si>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</si>
  <si>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</si>
  <si>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</si>
  <si>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</si>
  <si>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</si>
  <si>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</si>
  <si>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</si>
  <si>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</si>
  <si>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</si>
  <si>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</si>
  <si>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</si>
  <si>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</si>
  <si>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</si>
  <si>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</si>
  <si>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</si>
  <si>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</si>
  <si>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</si>
  <si>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</si>
  <si>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</si>
  <si>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</si>
  <si>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</si>
  <si>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</si>
  <si>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</si>
  <si>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</si>
  <si>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</si>
  <si>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</si>
  <si>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</si>
  <si>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</si>
  <si>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</si>
  <si>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</si>
  <si>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</si>
  <si>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</si>
  <si>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</si>
  <si>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</si>
  <si>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</si>
  <si>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</si>
  <si>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</si>
  <si>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</si>
  <si>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</si>
  <si>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</si>
  <si>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</si>
  <si>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</si>
  <si>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</si>
  <si>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</si>
  <si>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</si>
  <si>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</si>
  <si>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</si>
  <si>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</si>
  <si>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</si>
  <si>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</si>
  <si>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</si>
  <si>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</si>
  <si>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</si>
  <si>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</si>
  <si>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</si>
  <si>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</si>
  <si>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</si>
  <si>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</si>
  <si>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</si>
  <si>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</si>
  <si>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</si>
  <si>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</si>
  <si>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</si>
  <si>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</si>
  <si>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</si>
  <si>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</si>
  <si>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</si>
  <si>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</si>
  <si>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</si>
  <si>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</si>
  <si>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</si>
  <si>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</si>
  <si>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</si>
  <si>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</si>
  <si>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</si>
  <si>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</si>
  <si>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</si>
  <si>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</si>
  <si>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</si>
  <si>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</si>
  <si>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</si>
  <si>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</si>
  <si>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</si>
  <si>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</si>
  <si>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</si>
  <si>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</si>
  <si>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</si>
  <si>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</si>
  <si>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</si>
  <si>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</si>
  <si>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</si>
  <si>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</si>
  <si>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</si>
  <si>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</si>
  <si>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</si>
  <si>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</si>
  <si>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</si>
  <si>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</si>
  <si>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</si>
  <si>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</si>
  <si>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</si>
  <si>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</si>
  <si>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</si>
  <si>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</si>
  <si>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</si>
  <si>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</si>
  <si>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</si>
  <si>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</si>
  <si>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</si>
  <si>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</si>
  <si>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</si>
  <si>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</si>
  <si>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</si>
  <si>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</si>
  <si>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</si>
  <si>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</si>
  <si>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</si>
  <si>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</si>
  <si>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</si>
  <si>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</si>
  <si>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</si>
  <si>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</si>
  <si>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</si>
  <si>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</si>
  <si>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</si>
  <si>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</si>
  <si>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</si>
  <si>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</si>
  <si>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</si>
  <si>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</si>
  <si>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</si>
  <si>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</si>
  <si>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</si>
  <si>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</si>
  <si>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</si>
  <si>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</si>
  <si>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</si>
  <si>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</si>
  <si>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</si>
  <si>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</si>
  <si>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</si>
  <si>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</si>
  <si>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</si>
  <si>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</si>
  <si>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</si>
  <si>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</si>
  <si>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</si>
  <si>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</si>
  <si>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</si>
  <si>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</si>
  <si>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</si>
  <si>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</si>
  <si>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</si>
  <si>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</si>
  <si>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</si>
  <si>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</si>
  <si>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</si>
  <si>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</si>
  <si>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</si>
  <si>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</si>
  <si>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</si>
  <si>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</si>
  <si>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</si>
  <si>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</si>
  <si>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</si>
  <si>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</si>
  <si>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</si>
  <si>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</si>
  <si>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</si>
  <si>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</si>
  <si>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</si>
  <si>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</si>
  <si>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</si>
  <si>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</si>
  <si>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</si>
  <si>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</si>
  <si>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</si>
  <si>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</si>
  <si>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</si>
  <si>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</si>
  <si>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</si>
  <si>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</si>
  <si>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</si>
  <si>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</si>
  <si>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</si>
  <si>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</si>
  <si>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</si>
  <si>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</si>
  <si>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</si>
  <si>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</si>
  <si>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</si>
  <si>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</si>
  <si>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</si>
  <si>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</si>
  <si>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</si>
  <si>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</si>
  <si>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</si>
  <si>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</si>
  <si>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</si>
  <si>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</si>
  <si>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</si>
  <si>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</si>
  <si>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</si>
  <si>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</si>
  <si>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</si>
  <si>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</si>
  <si>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</si>
  <si>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</si>
  <si>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</si>
  <si>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</si>
  <si>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</si>
  <si>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</si>
  <si>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</si>
  <si>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</si>
  <si>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</si>
  <si>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</si>
  <si>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</si>
  <si>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</si>
  <si>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</si>
  <si>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</si>
  <si>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</si>
  <si>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</si>
  <si>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</si>
  <si>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</si>
  <si>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</si>
  <si>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</si>
  <si>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</si>
  <si>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</si>
  <si>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</si>
  <si>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</si>
  <si>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</si>
  <si>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</si>
  <si>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</si>
  <si>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</si>
  <si>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</si>
  <si>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</si>
  <si>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</si>
  <si>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</si>
  <si>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</si>
  <si>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</si>
  <si>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</si>
  <si>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</si>
  <si>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</si>
  <si>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</si>
  <si>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</si>
  <si>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</si>
  <si>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+359/29210518</t>
  </si>
  <si>
    <t>office@icpd.bg</t>
  </si>
  <si>
    <t>http://www.icpd.bg/</t>
  </si>
  <si>
    <t>http://www.x3news.com/</t>
  </si>
  <si>
    <t>ОПТИМА ОДИТ АД</t>
  </si>
  <si>
    <t>ГР. СОФИЯ, УЛ. ДОБРУДЖА 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</si>
</sst>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44952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691</v>
      </c>
    </row>
    <row r="20" spans="1:2" ht="15.75">
      <c r="A20" s="7" t="s">
        <v>5</v>
      </c>
      <c r="B20" s="356" t="s">
        <v>691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9387</v>
      </c>
      <c r="D12" s="138">
        <v>9387</v>
      </c>
      <c r="E12" s="76" t="s">
        <v>25</v>
      </c>
      <c r="F12" s="80" t="s">
        <v>26</v>
      </c>
      <c r="G12" s="138">
        <v>27766</v>
      </c>
      <c r="H12" s="138">
        <v>27766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27766</v>
      </c>
      <c r="H13" s="138">
        <v>27766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9735</v>
      </c>
      <c r="D18" s="138">
        <v>8163</v>
      </c>
      <c r="E18" s="272" t="s">
        <v>47</v>
      </c>
      <c r="F18" s="271" t="s">
        <v>48</v>
      </c>
      <c r="G18" s="388">
        <f>G12+G15+G16+G17</f>
        <v>27766</v>
      </c>
      <c r="H18" s="389">
        <f>H12+H15+H16+H17</f>
        <v>27766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19122</v>
      </c>
      <c r="D20" s="377">
        <f>SUM(D12:D19)</f>
        <v>17550</v>
      </c>
      <c r="E20" s="76" t="s">
        <v>54</v>
      </c>
      <c r="F20" s="80" t="s">
        <v>55</v>
      </c>
      <c r="G20" s="138">
        <v>7651</v>
      </c>
      <c r="H20" s="138">
        <v>7651</v>
      </c>
    </row>
    <row r="21" spans="1:8" ht="15.75">
      <c r="A21" s="87" t="s">
        <v>56</v>
      </c>
      <c r="B21" s="83" t="s">
        <v>57</v>
      </c>
      <c r="C21" s="267">
        <v>25793</v>
      </c>
      <c r="D21" s="267">
        <v>25890</v>
      </c>
      <c r="E21" s="76" t="s">
        <v>58</v>
      </c>
      <c r="F21" s="80" t="s">
        <v>59</v>
      </c>
      <c r="G21" s="138">
        <v>9347</v>
      </c>
      <c r="H21" s="138">
        <v>9347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16999</v>
      </c>
      <c r="H26" s="377">
        <f>H20+H21+H22</f>
        <v>16999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-15856</v>
      </c>
      <c r="H28" s="375">
        <f>SUM(H29:H31)</f>
        <v>-19596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10234+3740</f>
        <v>13974</v>
      </c>
      <c r="H29" s="137">
        <v>10234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-29830</v>
      </c>
      <c r="H30" s="137">
        <v>-29830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3740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-146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-16002</v>
      </c>
      <c r="H34" s="377">
        <f>H28+H32+H33</f>
        <v>-15856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28763</v>
      </c>
      <c r="H37" s="379">
        <f>H26+H18+H34</f>
        <v>28909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11735</v>
      </c>
      <c r="H48" s="137">
        <v>11735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6367</v>
      </c>
      <c r="H49" s="137">
        <v>6367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18102</v>
      </c>
      <c r="H50" s="375">
        <f>SUM(H44:H49)</f>
        <v>18102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>
        <v>1270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44915</v>
      </c>
      <c r="D56" s="381">
        <f>D20+D21+D22+D28+D33+D46+D52+D54+D55</f>
        <v>43440</v>
      </c>
      <c r="E56" s="87" t="s">
        <v>557</v>
      </c>
      <c r="F56" s="86" t="s">
        <v>172</v>
      </c>
      <c r="G56" s="378">
        <f>G50+G52+G53+G54+G55</f>
        <v>18102</v>
      </c>
      <c r="H56" s="379">
        <f>H50+H52+H53+H54+H55</f>
        <v>19372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>
        <v>243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2306</v>
      </c>
      <c r="H61" s="375">
        <f>SUM(H62:H68)</f>
        <v>1715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769</v>
      </c>
      <c r="H64" s="138">
        <v>24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f>491+68+878</f>
        <v>1437</v>
      </c>
      <c r="H65" s="138">
        <v>1487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92+7</f>
        <v>99</v>
      </c>
      <c r="H66" s="138">
        <v>172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8">
        <v>31</v>
      </c>
    </row>
    <row r="69" spans="1:8" ht="15.75">
      <c r="A69" s="76" t="s">
        <v>210</v>
      </c>
      <c r="B69" s="78" t="s">
        <v>211</v>
      </c>
      <c r="C69" s="138">
        <v>2606</v>
      </c>
      <c r="D69" s="138">
        <v>2860</v>
      </c>
      <c r="E69" s="142" t="s">
        <v>79</v>
      </c>
      <c r="F69" s="80" t="s">
        <v>216</v>
      </c>
      <c r="G69" s="138">
        <f>41+8436+1034-6367-491-68</f>
        <v>2585</v>
      </c>
      <c r="H69" s="138">
        <v>1445</v>
      </c>
    </row>
    <row r="70" spans="1:8" ht="15.75">
      <c r="A70" s="76" t="s">
        <v>214</v>
      </c>
      <c r="B70" s="78" t="s">
        <v>215</v>
      </c>
      <c r="C70" s="138">
        <v>3997</v>
      </c>
      <c r="D70" s="138">
        <v>4950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4891</v>
      </c>
      <c r="H71" s="377">
        <f>H59+H60+H61+H69+H70</f>
        <v>3403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>
        <v>287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227</v>
      </c>
      <c r="D75" s="138">
        <v>129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6830</v>
      </c>
      <c r="D76" s="377">
        <f>SUM(D68:D75)</f>
        <v>8226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4891</v>
      </c>
      <c r="H79" s="379">
        <f>H71+H73+H75+H77</f>
        <v>3403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</v>
      </c>
      <c r="D89" s="137">
        <v>18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11</v>
      </c>
      <c r="D92" s="377">
        <f>SUM(D88:D91)</f>
        <v>18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6841</v>
      </c>
      <c r="D94" s="381">
        <f>D65+D76+D85+D92+D93</f>
        <v>8244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51756</v>
      </c>
      <c r="D95" s="383">
        <f>D94+D56</f>
        <v>51684</v>
      </c>
      <c r="E95" s="169" t="s">
        <v>633</v>
      </c>
      <c r="F95" s="280" t="s">
        <v>268</v>
      </c>
      <c r="G95" s="382">
        <f>G37+G40+G56+G79</f>
        <v>51756</v>
      </c>
      <c r="H95" s="383">
        <f>H37+H40+H56+H79</f>
        <v>51684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44952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150</v>
      </c>
      <c r="D13" s="256">
        <v>141</v>
      </c>
      <c r="E13" s="135" t="s">
        <v>281</v>
      </c>
      <c r="F13" s="180" t="s">
        <v>282</v>
      </c>
      <c r="G13" s="256">
        <v>50</v>
      </c>
      <c r="H13" s="257">
        <v>5114</v>
      </c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>
        <v>821</v>
      </c>
      <c r="H14" s="257">
        <v>821</v>
      </c>
    </row>
    <row r="15" spans="1:8" ht="15.75">
      <c r="A15" s="135" t="s">
        <v>287</v>
      </c>
      <c r="B15" s="131" t="s">
        <v>288</v>
      </c>
      <c r="C15" s="256">
        <v>43</v>
      </c>
      <c r="D15" s="256">
        <v>40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8</v>
      </c>
      <c r="D16" s="256">
        <v>7</v>
      </c>
      <c r="E16" s="176" t="s">
        <v>52</v>
      </c>
      <c r="F16" s="204" t="s">
        <v>292</v>
      </c>
      <c r="G16" s="407">
        <f>SUM(G12:G15)</f>
        <v>871</v>
      </c>
      <c r="H16" s="408">
        <f>SUM(H12:H15)</f>
        <v>5935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7+136+70+12+5</f>
        <v>230</v>
      </c>
      <c r="D19" s="256">
        <v>5323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431</v>
      </c>
      <c r="D22" s="408">
        <f>SUM(D12:D18)+D19</f>
        <v>5511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f>62+520</f>
        <v>582</v>
      </c>
      <c r="D25" s="256">
        <v>537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>
        <v>1</v>
      </c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4</v>
      </c>
      <c r="D28" s="256">
        <v>82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586</v>
      </c>
      <c r="D29" s="408">
        <f>SUM(D25:D28)</f>
        <v>620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1017</v>
      </c>
      <c r="D31" s="414">
        <f>D29+D22</f>
        <v>6131</v>
      </c>
      <c r="E31" s="191" t="s">
        <v>548</v>
      </c>
      <c r="F31" s="206" t="s">
        <v>331</v>
      </c>
      <c r="G31" s="193">
        <f>G16+G18+G27</f>
        <v>871</v>
      </c>
      <c r="H31" s="194">
        <f>H16+H18+H27</f>
        <v>5935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146</v>
      </c>
      <c r="H33" s="408">
        <f>IF((D31-H31)&gt;0,D31-H31,0)</f>
        <v>196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1017</v>
      </c>
      <c r="D36" s="416">
        <f>D31-D34+D35</f>
        <v>6131</v>
      </c>
      <c r="E36" s="202" t="s">
        <v>346</v>
      </c>
      <c r="F36" s="196" t="s">
        <v>347</v>
      </c>
      <c r="G36" s="207">
        <f>G35-G34+G31</f>
        <v>871</v>
      </c>
      <c r="H36" s="208">
        <f>H35-H34+H31</f>
        <v>5935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146</v>
      </c>
      <c r="H37" s="194">
        <f>IF((D36-H36)&gt;0,D36-H36,0)</f>
        <v>196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146</v>
      </c>
      <c r="H42" s="184">
        <f>IF(H37&gt;0,IF(D38+H37&lt;0,0,D38+H37),IF(D37-D38&lt;0,D38-D37,0))</f>
        <v>196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146</v>
      </c>
      <c r="H44" s="208">
        <f>IF(D42=0,IF(H42-H43&gt;0,H42-H43+D43,0),IF(D42-D43&lt;0,D43-D42+H43,0))</f>
        <v>196</v>
      </c>
    </row>
    <row r="45" spans="1:8" ht="16.5" thickBot="1">
      <c r="A45" s="210" t="s">
        <v>371</v>
      </c>
      <c r="B45" s="211" t="s">
        <v>372</v>
      </c>
      <c r="C45" s="409">
        <f>C36+C38+C42</f>
        <v>1017</v>
      </c>
      <c r="D45" s="410">
        <f>D36+D38+D42</f>
        <v>6131</v>
      </c>
      <c r="E45" s="210" t="s">
        <v>373</v>
      </c>
      <c r="F45" s="212" t="s">
        <v>374</v>
      </c>
      <c r="G45" s="409">
        <f>G42+G36</f>
        <v>1017</v>
      </c>
      <c r="H45" s="410">
        <f>H42+H36</f>
        <v>6131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44952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628</v>
      </c>
      <c r="D11" s="137">
        <v>6439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-241</v>
      </c>
      <c r="D12" s="137">
        <v>-4924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-126</v>
      </c>
      <c r="D14" s="137">
        <v>-46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278</v>
      </c>
      <c r="D15" s="137">
        <v>-650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-215+30</f>
        <v>-185</v>
      </c>
      <c r="D20" s="137">
        <v>-68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354</v>
      </c>
      <c r="D21" s="438">
        <f>SUM(D11:D20)</f>
        <v>750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11735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-11735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>
        <v>-92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-354</v>
      </c>
      <c r="D40" s="137">
        <v>-645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-354</v>
      </c>
      <c r="D43" s="440">
        <f>SUM(D35:D42)</f>
        <v>-737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13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</v>
      </c>
      <c r="D46" s="251">
        <f>D45+D44</f>
        <v>15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>
        <v>15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44952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G41" sqref="G4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27766</v>
      </c>
      <c r="D13" s="363">
        <f>'1-Баланс'!H20</f>
        <v>7651</v>
      </c>
      <c r="E13" s="363">
        <f>'1-Баланс'!H21</f>
        <v>9347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13974</v>
      </c>
      <c r="J13" s="363">
        <f>'1-Баланс'!H30+'1-Баланс'!H33</f>
        <v>-29830</v>
      </c>
      <c r="K13" s="364"/>
      <c r="L13" s="363">
        <f>SUM(C13:K13)</f>
        <v>28909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27766</v>
      </c>
      <c r="D17" s="432">
        <f aca="true" t="shared" si="2" ref="D17:M17">D13+D14</f>
        <v>7651</v>
      </c>
      <c r="E17" s="432">
        <f t="shared" si="2"/>
        <v>9347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13974</v>
      </c>
      <c r="J17" s="432">
        <f t="shared" si="2"/>
        <v>-29830</v>
      </c>
      <c r="K17" s="432">
        <f t="shared" si="2"/>
        <v>0</v>
      </c>
      <c r="L17" s="363">
        <f t="shared" si="1"/>
        <v>28909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-146</v>
      </c>
      <c r="K18" s="364"/>
      <c r="L18" s="363">
        <f t="shared" si="1"/>
        <v>-146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27766</v>
      </c>
      <c r="D31" s="432">
        <f aca="true" t="shared" si="6" ref="D31:M31">D19+D22+D23+D26+D30+D29+D17+D18</f>
        <v>7651</v>
      </c>
      <c r="E31" s="432">
        <f t="shared" si="6"/>
        <v>9347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13974</v>
      </c>
      <c r="J31" s="432">
        <f t="shared" si="6"/>
        <v>-29976</v>
      </c>
      <c r="K31" s="432">
        <f t="shared" si="6"/>
        <v>0</v>
      </c>
      <c r="L31" s="363">
        <f t="shared" si="1"/>
        <v>28763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27766</v>
      </c>
      <c r="D34" s="366">
        <f t="shared" si="7"/>
        <v>7651</v>
      </c>
      <c r="E34" s="366">
        <f t="shared" si="7"/>
        <v>9347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13974</v>
      </c>
      <c r="J34" s="366">
        <f t="shared" si="7"/>
        <v>-29976</v>
      </c>
      <c r="K34" s="366">
        <f t="shared" si="7"/>
        <v>0</v>
      </c>
      <c r="L34" s="430">
        <f t="shared" si="1"/>
        <v>28763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44952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8" sqref="A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44952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51756</v>
      </c>
      <c r="D6" s="454">
        <f aca="true" t="shared" si="0" ref="D6:D15">C6-E6</f>
        <v>0</v>
      </c>
      <c r="E6" s="453">
        <f>'1-Баланс'!G95</f>
        <v>51756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28763</v>
      </c>
      <c r="D7" s="454">
        <f t="shared" si="0"/>
        <v>997</v>
      </c>
      <c r="E7" s="453">
        <f>'1-Баланс'!G18</f>
        <v>27766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-146</v>
      </c>
      <c r="D8" s="454">
        <f t="shared" si="0"/>
        <v>0</v>
      </c>
      <c r="E8" s="453">
        <f>ABS('2-Отчет за доходите'!C44)-ABS('2-Отчет за доходите'!G44)</f>
        <v>-146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18</v>
      </c>
      <c r="D9" s="454">
        <f t="shared" si="0"/>
        <v>13</v>
      </c>
      <c r="E9" s="453">
        <f>'3-Отчет за паричния поток'!C45</f>
        <v>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11</v>
      </c>
      <c r="D10" s="454">
        <f t="shared" si="0"/>
        <v>6</v>
      </c>
      <c r="E10" s="453">
        <f>'3-Отчет за паричния поток'!C46</f>
        <v>5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28763</v>
      </c>
      <c r="D11" s="454">
        <f t="shared" si="0"/>
        <v>0</v>
      </c>
      <c r="E11" s="453">
        <f>'4-Отчет за собствения капитал'!L34</f>
        <v>28763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-0.16762342135476463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-0.005075965650314641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-0.006349758622189362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-0.0028209289744184247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0.856440511307768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1.3986914741361685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1.3986914741361685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0.0022490288284604375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0.0022490288284604375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0.01939218523878437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0.016828966689852384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0.38625840179238236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0.7993950561485241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0.4442576706082386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582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0.020234328825226855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0.6681974741676234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39.50687285223368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9387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9735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19122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25793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44915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2606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3997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227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6830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6841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51756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27766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27766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27766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9347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16999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-15856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13974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-29830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-146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-16002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28763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11735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6367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18102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18102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2306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769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1437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99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2585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4891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4891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51756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150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43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230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431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582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586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1017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1017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1017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50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821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871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871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146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871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146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146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146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1017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628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-241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-126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278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-185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354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-354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-354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27766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27766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27766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27766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9347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9347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9347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9347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13974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13974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13974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13974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-29830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-29830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-146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-29976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-29976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28909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28909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-146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28763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28763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2023-01-27T09:03:57Z</dcterms:modified>
  <cp:category/>
  <cp:version/>
  <cp:contentType/>
  <cp:contentStatus/>
</cp:coreProperties>
</file>